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-80cw4\Compartidos\GerenciaFinanciera\23. Calculadoras\VTU\"/>
    </mc:Choice>
  </mc:AlternateContent>
  <xr:revisionPtr revIDLastSave="0" documentId="13_ncr:1_{94CEC457-5A3B-4C4F-BC23-800FBFD29803}" xr6:coauthVersionLast="45" xr6:coauthVersionMax="45" xr10:uidLastSave="{00000000-0000-0000-0000-000000000000}"/>
  <workbookProtection workbookAlgorithmName="SHA-512" workbookHashValue="ocdvoxr3gnjyG3zkDlp8OFNV6EGmIQxTvX3/G6F/DbR9W3a/o5JrJ1yZlDx9NdRHt5PvmIYsd49+3rNQVjPT8A==" workbookSaltValue="KCA6cTSEfx1SI9qqOJudiA==" workbookSpinCount="100000" lockStructure="1"/>
  <bookViews>
    <workbookView xWindow="-120" yWindow="-120" windowWidth="20730" windowHeight="11160" xr2:uid="{58082822-7E55-42F5-A2E0-1AC0CF6C8A8F}"/>
  </bookViews>
  <sheets>
    <sheet name="Simulador" sheetId="4" r:id="rId1"/>
    <sheet name="VTU_CDT" sheetId="8" state="hidden" r:id="rId2"/>
  </sheets>
  <externalReferences>
    <externalReference r:id="rId3"/>
    <externalReference r:id="rId4"/>
  </externalReferences>
  <definedNames>
    <definedName name="_AMO_UniqueIdentifier" hidden="1">"'5e236c76-b2eb-4d35-b0fa-e42cf10dae5a'"</definedName>
    <definedName name="Bancaseg_gracia" localSheetId="1">[1]Calculo_Cuota!$E$22</definedName>
    <definedName name="Bancaseg_gracia">[2]Calculo_Cuota!$E$22</definedName>
    <definedName name="Bancaseguro" localSheetId="1">[1]Calculo_Cuota!$C$20</definedName>
    <definedName name="Bancaseguro">[2]Calculo_Cuota!$C$20</definedName>
    <definedName name="CDT">#REF!</definedName>
    <definedName name="Convenio" localSheetId="1">[1]Convenios!$A:$F</definedName>
    <definedName name="Convenio">[2]Convenios!$A:$F</definedName>
    <definedName name="Credifijo">#REF!</definedName>
    <definedName name="Crediflash">#REF!</definedName>
    <definedName name="Credioficial">#REF!</definedName>
    <definedName name="Cuenta_Ahorro">#REF!</definedName>
    <definedName name="Cuenta_Corriente">#REF!</definedName>
    <definedName name="Cuota" localSheetId="1">[1]Calculo_Cuota!$C$22</definedName>
    <definedName name="cuota">Simulador!#REF!</definedName>
    <definedName name="Educativo">#REF!</definedName>
    <definedName name="Est_CR_Libranza" localSheetId="1">[1]Calculo_Cuota!$C$19</definedName>
    <definedName name="Est_CR_Libranza">[2]Calculo_Cuota!$C$19</definedName>
    <definedName name="Int_Gracia" localSheetId="1">[1]Calculo_Cuota!$E$20</definedName>
    <definedName name="Int_Gracia">[2]Calculo_Cuota!$E$20</definedName>
    <definedName name="Inverprimas">#REF!</definedName>
    <definedName name="Parametro" localSheetId="1">[1]Param!$E$1:$L$11</definedName>
    <definedName name="Parametro">#REF!</definedName>
    <definedName name="Prestaexpress">#REF!</definedName>
    <definedName name="Producto" localSheetId="1">[1]Param!$A$2:$A$6</definedName>
    <definedName name="Producto">#REF!</definedName>
    <definedName name="seguro_gracia" localSheetId="1">[1]Calculo_Cuota!$E$21</definedName>
    <definedName name="seguro_gracia">[2]Calculo_Cuota!$E$21</definedName>
    <definedName name="SMMLV" localSheetId="1">[1]Param!$AB$2</definedName>
    <definedName name="SMMLV">#REF!</definedName>
    <definedName name="Variable">#REF!</definedName>
    <definedName name="Vehícul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8" l="1"/>
  <c r="D13" i="8" s="1"/>
  <c r="H13" i="8" s="1"/>
  <c r="C8" i="8"/>
  <c r="C7" i="8"/>
  <c r="G5" i="4"/>
  <c r="E7" i="8"/>
  <c r="E8" i="8" s="1"/>
  <c r="E6" i="8"/>
  <c r="C13" i="8" s="1"/>
  <c r="C14" i="8" s="1"/>
  <c r="B14" i="8"/>
  <c r="E9" i="8" l="1"/>
  <c r="A15" i="8"/>
  <c r="C15" i="8" s="1"/>
  <c r="F14" i="8"/>
  <c r="D14" i="8" s="1"/>
  <c r="E14" i="8"/>
  <c r="G14" i="8" l="1"/>
  <c r="E15" i="8"/>
  <c r="A16" i="8"/>
  <c r="B15" i="8"/>
  <c r="F15" i="8"/>
  <c r="D15" i="8" s="1"/>
  <c r="H14" i="8" l="1"/>
  <c r="G15" i="8"/>
  <c r="H15" i="8" s="1"/>
  <c r="F16" i="8"/>
  <c r="D16" i="8" s="1"/>
  <c r="A17" i="8"/>
  <c r="B16" i="8"/>
  <c r="C16" i="8"/>
  <c r="E16" i="8"/>
  <c r="G16" i="8" l="1"/>
  <c r="C17" i="8"/>
  <c r="B17" i="8"/>
  <c r="F17" i="8"/>
  <c r="D17" i="8" s="1"/>
  <c r="A18" i="8"/>
  <c r="E17" i="8"/>
  <c r="H16" i="8" l="1"/>
  <c r="G17" i="8"/>
  <c r="H17" i="8" s="1"/>
  <c r="B18" i="8"/>
  <c r="F18" i="8"/>
  <c r="D18" i="8" s="1"/>
  <c r="C18" i="8"/>
  <c r="A19" i="8"/>
  <c r="E18" i="8"/>
  <c r="G18" i="8" l="1"/>
  <c r="H18" i="8" s="1"/>
  <c r="C19" i="8"/>
  <c r="B19" i="8"/>
  <c r="F19" i="8"/>
  <c r="D19" i="8" s="1"/>
  <c r="A20" i="8"/>
  <c r="E19" i="8"/>
  <c r="G19" i="8" l="1"/>
  <c r="H19" i="8" s="1"/>
  <c r="E20" i="8"/>
  <c r="C20" i="8"/>
  <c r="B20" i="8"/>
  <c r="F20" i="8"/>
  <c r="A21" i="8"/>
  <c r="G20" i="8" l="1"/>
  <c r="H20" i="8" s="1"/>
  <c r="D20" i="8"/>
  <c r="E21" i="8" s="1"/>
  <c r="F21" i="8"/>
  <c r="B21" i="8"/>
  <c r="C21" i="8"/>
  <c r="A22" i="8"/>
  <c r="G21" i="8" l="1"/>
  <c r="H21" i="8" s="1"/>
  <c r="D21" i="8"/>
  <c r="E22" i="8" s="1"/>
  <c r="C22" i="8"/>
  <c r="F22" i="8"/>
  <c r="B22" i="8"/>
  <c r="A23" i="8"/>
  <c r="G22" i="8" l="1"/>
  <c r="H22" i="8" s="1"/>
  <c r="D22" i="8"/>
  <c r="E23" i="8" s="1"/>
  <c r="F23" i="8"/>
  <c r="A24" i="8"/>
  <c r="C23" i="8"/>
  <c r="B23" i="8"/>
  <c r="G23" i="8" l="1"/>
  <c r="H23" i="8" s="1"/>
  <c r="D23" i="8"/>
  <c r="E24" i="8" s="1"/>
  <c r="A25" i="8"/>
  <c r="B24" i="8"/>
  <c r="C24" i="8"/>
  <c r="F24" i="8"/>
  <c r="G24" i="8" l="1"/>
  <c r="H24" i="8" s="1"/>
  <c r="D24" i="8"/>
  <c r="E25" i="8" s="1"/>
  <c r="B25" i="8"/>
  <c r="C25" i="8"/>
  <c r="F25" i="8"/>
  <c r="G6" i="4" l="1"/>
  <c r="G25" i="8"/>
  <c r="D25" i="8"/>
  <c r="H25" i="8" l="1"/>
  <c r="H12" i="8" s="1"/>
  <c r="H5" i="8" s="1"/>
  <c r="G9" i="4" s="1"/>
  <c r="G7" i="4"/>
  <c r="G8" i="4" s="1"/>
  <c r="H6" i="8" l="1"/>
</calcChain>
</file>

<file path=xl/sharedStrings.xml><?xml version="1.0" encoding="utf-8"?>
<sst xmlns="http://schemas.openxmlformats.org/spreadsheetml/2006/main" count="43" uniqueCount="40">
  <si>
    <t>Producto</t>
  </si>
  <si>
    <t>Valor Tasa EA</t>
  </si>
  <si>
    <t>VTU* ($)</t>
  </si>
  <si>
    <t>Tasa NMV</t>
  </si>
  <si>
    <t>VTU</t>
  </si>
  <si>
    <t xml:space="preserve">Datos  Simulación </t>
  </si>
  <si>
    <t>VTU % E.A.</t>
  </si>
  <si>
    <t>* Campos a Diligenciar</t>
  </si>
  <si>
    <t>Total VTU en Pesos ($)</t>
  </si>
  <si>
    <t>VTU*</t>
  </si>
  <si>
    <t>Interes</t>
  </si>
  <si>
    <t>Fecha</t>
  </si>
  <si>
    <t>VTU* E.A.</t>
  </si>
  <si>
    <t>Monto Depositado</t>
  </si>
  <si>
    <t>Fecha Apertura</t>
  </si>
  <si>
    <t>*La siguiente tabla corresponde a una proyección y no incluye costos transaccionales por el uso del producto</t>
  </si>
  <si>
    <t>Periodo</t>
  </si>
  <si>
    <t>Saldo</t>
  </si>
  <si>
    <t>Pago Capital</t>
  </si>
  <si>
    <t>Tasa Vencimiento</t>
  </si>
  <si>
    <t>Modalidad Pago Intereses</t>
  </si>
  <si>
    <t>Plazo Días</t>
  </si>
  <si>
    <t>CDT</t>
  </si>
  <si>
    <t>VTUP - CDT</t>
  </si>
  <si>
    <t>*Recuerde diligenciar todos los campos de color gris</t>
  </si>
  <si>
    <t>Simulador VTU  - CDT</t>
  </si>
  <si>
    <t>Plazo Días*</t>
  </si>
  <si>
    <t>Monto Inversión</t>
  </si>
  <si>
    <t>Monto Inversión*</t>
  </si>
  <si>
    <t>Modalidad Pago Intereses*</t>
  </si>
  <si>
    <t>(%) Tasa E.A.*</t>
  </si>
  <si>
    <t>El VTU no corresponde a una tasa de interés. Es la suma de ingresos y cobros asociados a la prestación del producto, se expresará en terminos porcentuales y su resultante en pesos.</t>
  </si>
  <si>
    <t>Rendimiento</t>
  </si>
  <si>
    <t>Al momento de diligenciar el campo Tasa E.A. tenga en cuenta las tasas vigentes en la página web del Banco www.bancopichincha.com.co</t>
  </si>
  <si>
    <t>Retefuente</t>
  </si>
  <si>
    <t>Retención en la fuente</t>
  </si>
  <si>
    <t>En el cálculo del VTU no se incluyen costos de servicios transaccionales.</t>
  </si>
  <si>
    <t>Tasa E.A: Corresponde a la tasa efectiva anual.</t>
  </si>
  <si>
    <t>Esta simulación es de carácter informativo y no constituye en ningún evento una oferta comercial.</t>
  </si>
  <si>
    <t>El resultado de esta simulación corresponde a una proyección y los valores resultantes podrán variar al momento de contratar los productos de acuerdo con las condiciones, tasas y tarifas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</si>
</sst>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00%"/>
    <numFmt numFmtId="167" formatCode=";;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rgb="FF000000"/>
      <name val="Calisto MT"/>
      <family val="1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1B2D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DD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8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6" fontId="0" fillId="0" borderId="0" xfId="0" applyNumberFormat="1" applyAlignment="1">
      <alignment horizontal="right" vertical="center"/>
    </xf>
    <xf numFmtId="10" fontId="9" fillId="4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6" fontId="9" fillId="4" borderId="3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10" fontId="9" fillId="4" borderId="3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2" borderId="3" xfId="1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6" fontId="9" fillId="4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10" fontId="3" fillId="3" borderId="0" xfId="5" applyNumberFormat="1" applyFont="1" applyFill="1" applyBorder="1" applyAlignment="1" applyProtection="1">
      <alignment horizontal="center" vertical="center" wrapText="1"/>
      <protection hidden="1"/>
    </xf>
    <xf numFmtId="6" fontId="9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15" fillId="7" borderId="0" xfId="7" applyFont="1" applyFill="1" applyBorder="1" applyProtection="1"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0" fontId="16" fillId="8" borderId="1" xfId="0" applyNumberFormat="1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164" fontId="13" fillId="0" borderId="1" xfId="6" applyFont="1" applyBorder="1" applyAlignment="1" applyProtection="1">
      <alignment horizontal="center" vertical="center"/>
      <protection hidden="1"/>
    </xf>
    <xf numFmtId="4" fontId="0" fillId="0" borderId="0" xfId="0" applyNumberFormat="1" applyProtection="1"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3" fillId="0" borderId="1" xfId="0" applyFont="1" applyBorder="1" applyProtection="1">
      <protection hidden="1"/>
    </xf>
    <xf numFmtId="0" fontId="6" fillId="0" borderId="0" xfId="0" applyFont="1" applyFill="1" applyBorder="1" applyProtection="1"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Protection="1">
      <protection hidden="1"/>
    </xf>
    <xf numFmtId="166" fontId="0" fillId="0" borderId="0" xfId="5" applyNumberFormat="1" applyFont="1" applyProtection="1">
      <protection hidden="1"/>
    </xf>
    <xf numFmtId="1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6" fontId="0" fillId="0" borderId="0" xfId="0" applyNumberFormat="1" applyProtection="1">
      <protection hidden="1"/>
    </xf>
    <xf numFmtId="15" fontId="13" fillId="0" borderId="1" xfId="0" applyNumberFormat="1" applyFont="1" applyBorder="1" applyAlignment="1" applyProtection="1">
      <alignment horizontal="center"/>
      <protection hidden="1"/>
    </xf>
    <xf numFmtId="3" fontId="16" fillId="8" borderId="1" xfId="0" applyNumberFormat="1" applyFont="1" applyFill="1" applyBorder="1" applyAlignment="1" applyProtection="1">
      <alignment horizontal="center"/>
      <protection hidden="1"/>
    </xf>
    <xf numFmtId="3" fontId="13" fillId="0" borderId="1" xfId="0" applyNumberFormat="1" applyFont="1" applyBorder="1" applyAlignment="1" applyProtection="1">
      <alignment horizontal="center" vertical="center"/>
      <protection hidden="1"/>
    </xf>
    <xf numFmtId="10" fontId="13" fillId="0" borderId="1" xfId="0" applyNumberFormat="1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0" fontId="13" fillId="0" borderId="1" xfId="0" applyNumberFormat="1" applyFont="1" applyFill="1" applyBorder="1" applyAlignment="1" applyProtection="1">
      <alignment horizontal="center" vertical="center"/>
      <protection hidden="1"/>
    </xf>
    <xf numFmtId="10" fontId="0" fillId="0" borderId="1" xfId="0" applyNumberFormat="1" applyBorder="1" applyAlignment="1" applyProtection="1">
      <alignment horizontal="center" vertical="center"/>
      <protection hidden="1"/>
    </xf>
    <xf numFmtId="10" fontId="0" fillId="0" borderId="0" xfId="5" applyNumberFormat="1" applyFont="1" applyProtection="1">
      <protection hidden="1"/>
    </xf>
    <xf numFmtId="167" fontId="0" fillId="0" borderId="0" xfId="0" applyNumberFormat="1" applyProtection="1">
      <protection hidden="1"/>
    </xf>
    <xf numFmtId="0" fontId="5" fillId="2" borderId="3" xfId="1" applyFont="1" applyFill="1" applyBorder="1" applyAlignment="1" applyProtection="1">
      <alignment horizontal="left" vertical="center" wrapText="1"/>
      <protection hidden="1"/>
    </xf>
    <xf numFmtId="3" fontId="9" fillId="4" borderId="3" xfId="0" applyNumberFormat="1" applyFont="1" applyFill="1" applyBorder="1" applyAlignment="1" applyProtection="1">
      <alignment horizontal="center" vertical="center"/>
      <protection locked="0" hidden="1"/>
    </xf>
    <xf numFmtId="0" fontId="9" fillId="4" borderId="3" xfId="0" applyFont="1" applyFill="1" applyBorder="1" applyAlignment="1" applyProtection="1">
      <alignment horizontal="center" vertical="center"/>
      <protection locked="0" hidden="1"/>
    </xf>
    <xf numFmtId="9" fontId="0" fillId="0" borderId="1" xfId="0" applyNumberFormat="1" applyBorder="1" applyAlignment="1" applyProtection="1">
      <alignment horizontal="center" vertical="center"/>
      <protection hidden="1"/>
    </xf>
    <xf numFmtId="0" fontId="12" fillId="0" borderId="0" xfId="0" applyFont="1" applyBorder="1" applyAlignment="1">
      <alignment horizontal="left" vertical="center" wrapText="1"/>
    </xf>
    <xf numFmtId="0" fontId="11" fillId="6" borderId="0" xfId="0" applyFont="1" applyFill="1" applyAlignment="1" applyProtection="1">
      <alignment horizontal="center" vertical="center"/>
      <protection hidden="1"/>
    </xf>
    <xf numFmtId="0" fontId="10" fillId="5" borderId="4" xfId="0" applyFont="1" applyFill="1" applyBorder="1" applyAlignment="1" applyProtection="1">
      <alignment horizontal="center" vertical="center"/>
      <protection hidden="1"/>
    </xf>
    <xf numFmtId="0" fontId="10" fillId="5" borderId="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</cellXfs>
  <cellStyles count="8">
    <cellStyle name="Millares 2" xfId="4" xr:uid="{F3DB3678-EAF6-4CE4-A726-D52A42F79AD5}"/>
    <cellStyle name="Moneda 2" xfId="2" xr:uid="{CAB95C77-1C8C-43CD-AE5C-263EBA8ECE09}"/>
    <cellStyle name="Moneda 3" xfId="6" xr:uid="{23EAFF4D-53FD-4552-9DC6-FD5BB13B7972}"/>
    <cellStyle name="Normal" xfId="0" builtinId="0"/>
    <cellStyle name="Normal 2" xfId="7" xr:uid="{9DEFBCFB-57DE-4772-9686-FA24554079BB}"/>
    <cellStyle name="Normal 3" xfId="1" xr:uid="{4AB896EC-FFC4-4F6F-89DA-B9C776118C9E}"/>
    <cellStyle name="Porcentaje" xfId="5" builtinId="5"/>
    <cellStyle name="Porcentaje 2" xfId="3" xr:uid="{4E48E87D-94AC-4DA5-A1BB-BDF4E7E4F04A}"/>
  </cellStyles>
  <dxfs count="14">
    <dxf>
      <font>
        <color theme="0"/>
      </font>
      <fill>
        <patternFill>
          <bgColor theme="0"/>
        </patternFill>
      </fill>
      <border>
        <left/>
        <right/>
        <top style="hair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57150</xdr:rowOff>
    </xdr:from>
    <xdr:to>
      <xdr:col>2</xdr:col>
      <xdr:colOff>1280833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7150"/>
          <a:ext cx="129988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38100</xdr:rowOff>
    </xdr:from>
    <xdr:ext cx="1076325" cy="3154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100"/>
          <a:ext cx="1076325" cy="31547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628650</xdr:colOff>
          <xdr:row>7</xdr:row>
          <xdr:rowOff>19050</xdr:rowOff>
        </xdr:from>
        <xdr:to>
          <xdr:col>7</xdr:col>
          <xdr:colOff>447675</xdr:colOff>
          <xdr:row>7</xdr:row>
          <xdr:rowOff>247650</xdr:rowOff>
        </xdr:to>
        <xdr:sp macro="" textlink="">
          <xdr:nvSpPr>
            <xdr:cNvPr id="9217" name="Button 1" descr="Plan de Pagos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200" b="1" i="1" u="none" strike="noStrike" baseline="0">
                  <a:solidFill>
                    <a:srgbClr val="000000"/>
                  </a:solidFill>
                  <a:latin typeface="Calisto MT"/>
                </a:rPr>
                <a:t>Inicio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Financiera/23.%20Calculadoras/Sin%20Claves/Proyeccion%20creditos%20Pichincha_consolidado_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imulador%20VTU%20Ahorro_Corr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U_Rotativo"/>
      <sheetName val="Home"/>
      <sheetName val="Simulador"/>
      <sheetName val="Param"/>
      <sheetName val="VTU_Ah_Cte"/>
      <sheetName val="VTU_CDT"/>
      <sheetName val="Convenios"/>
      <sheetName val="Libranza"/>
      <sheetName val="Param_Libranza"/>
      <sheetName val="Calculo_Cuota"/>
      <sheetName val="Normalizacion"/>
    </sheetNames>
    <definedNames>
      <definedName name="Home"/>
    </definedNames>
    <sheetDataSet>
      <sheetData sheetId="0"/>
      <sheetData sheetId="1"/>
      <sheetData sheetId="2"/>
      <sheetData sheetId="3">
        <row r="1">
          <cell r="E1" t="str">
            <v>Líneas Negocio</v>
          </cell>
          <cell r="F1" t="str">
            <v>Aval</v>
          </cell>
          <cell r="G1" t="str">
            <v>Fondo</v>
          </cell>
          <cell r="H1" t="str">
            <v>Seguro Vida</v>
          </cell>
          <cell r="I1" t="str">
            <v>Estudio Crédito</v>
          </cell>
          <cell r="J1" t="str">
            <v>Comisión Disponibilidad</v>
          </cell>
          <cell r="K1" t="str">
            <v>Inscripción Garantía</v>
          </cell>
          <cell r="L1" t="str">
            <v>GMF</v>
          </cell>
        </row>
        <row r="2">
          <cell r="A2" t="str">
            <v>Educativo</v>
          </cell>
          <cell r="E2" t="str">
            <v>Educativo Postgrado</v>
          </cell>
          <cell r="H2">
            <v>8.8999999999999995E-4</v>
          </cell>
          <cell r="J2">
            <v>2800</v>
          </cell>
          <cell r="L2" t="str">
            <v>Si</v>
          </cell>
          <cell r="AB2">
            <v>828116</v>
          </cell>
        </row>
        <row r="3">
          <cell r="A3" t="str">
            <v>Inverprimas</v>
          </cell>
          <cell r="E3" t="str">
            <v>Educativo Pagaré Aval</v>
          </cell>
          <cell r="F3">
            <v>0.02</v>
          </cell>
          <cell r="H3">
            <v>8.8999999999999995E-4</v>
          </cell>
          <cell r="I3">
            <v>15000</v>
          </cell>
          <cell r="L3" t="str">
            <v>Si</v>
          </cell>
        </row>
        <row r="4">
          <cell r="A4" t="str">
            <v>Vehículos</v>
          </cell>
          <cell r="E4" t="str">
            <v>Educativo Rotativo</v>
          </cell>
          <cell r="H4">
            <v>8.8999999999999995E-4</v>
          </cell>
          <cell r="J4">
            <v>11150</v>
          </cell>
          <cell r="L4" t="str">
            <v>Si</v>
          </cell>
        </row>
        <row r="5">
          <cell r="A5" t="str">
            <v>Prestaexpress</v>
          </cell>
          <cell r="E5" t="str">
            <v>Credioficial</v>
          </cell>
          <cell r="H5">
            <v>1.4300000000000001E-3</v>
          </cell>
          <cell r="I5">
            <v>85850</v>
          </cell>
          <cell r="L5" t="str">
            <v>No</v>
          </cell>
        </row>
        <row r="6">
          <cell r="A6" t="str">
            <v>Credifijo</v>
          </cell>
          <cell r="E6" t="str">
            <v>Crediflash</v>
          </cell>
          <cell r="H6">
            <v>1.4300000000000001E-3</v>
          </cell>
          <cell r="I6">
            <v>32400</v>
          </cell>
          <cell r="L6" t="str">
            <v>No</v>
          </cell>
        </row>
        <row r="7">
          <cell r="E7" t="str">
            <v>Vh. Particular</v>
          </cell>
          <cell r="H7">
            <v>8.8999999999999995E-4</v>
          </cell>
          <cell r="K7">
            <v>52030</v>
          </cell>
          <cell r="L7" t="str">
            <v>No</v>
          </cell>
        </row>
        <row r="8">
          <cell r="E8" t="str">
            <v>Vh. Comercial</v>
          </cell>
          <cell r="H8">
            <v>8.8999999999999995E-4</v>
          </cell>
          <cell r="K8">
            <v>52030</v>
          </cell>
          <cell r="L8" t="str">
            <v>No</v>
          </cell>
        </row>
        <row r="9">
          <cell r="E9" t="str">
            <v>Inverprimas</v>
          </cell>
          <cell r="I9">
            <v>1500</v>
          </cell>
          <cell r="L9" t="str">
            <v>Si</v>
          </cell>
        </row>
        <row r="10">
          <cell r="E10" t="str">
            <v>Prestaexpress</v>
          </cell>
          <cell r="H10">
            <v>8.8999999999999995E-4</v>
          </cell>
          <cell r="I10">
            <v>38750</v>
          </cell>
          <cell r="L10" t="str">
            <v>No</v>
          </cell>
        </row>
        <row r="11">
          <cell r="E11" t="str">
            <v>Credifijo</v>
          </cell>
          <cell r="H11">
            <v>8.8999999999999995E-4</v>
          </cell>
          <cell r="I11">
            <v>39100</v>
          </cell>
          <cell r="L11" t="str">
            <v>No</v>
          </cell>
        </row>
      </sheetData>
      <sheetData sheetId="4"/>
      <sheetData sheetId="5"/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A3" t="str">
            <v xml:space="preserve">Cód </v>
          </cell>
          <cell r="B3" t="str">
            <v>Nombre</v>
          </cell>
          <cell r="C3" t="str">
            <v>Días Gracia</v>
          </cell>
          <cell r="D3" t="str">
            <v>Días adicionales compra cartera</v>
          </cell>
          <cell r="E3" t="str">
            <v>Día corte</v>
          </cell>
          <cell r="F3" t="str">
            <v>Día Reporte</v>
          </cell>
        </row>
        <row r="4">
          <cell r="A4">
            <v>123</v>
          </cell>
          <cell r="B4" t="str">
            <v>Prueba Policia Nacional</v>
          </cell>
          <cell r="C4">
            <v>30</v>
          </cell>
          <cell r="D4">
            <v>60</v>
          </cell>
          <cell r="E4">
            <v>30</v>
          </cell>
          <cell r="F4">
            <v>5</v>
          </cell>
        </row>
        <row r="5">
          <cell r="A5">
            <v>456</v>
          </cell>
          <cell r="B5" t="str">
            <v>Prueba Ejercito</v>
          </cell>
          <cell r="C5">
            <v>30</v>
          </cell>
          <cell r="D5">
            <v>40</v>
          </cell>
          <cell r="E5">
            <v>5</v>
          </cell>
          <cell r="F5">
            <v>27</v>
          </cell>
        </row>
        <row r="6">
          <cell r="A6">
            <v>879</v>
          </cell>
          <cell r="B6" t="str">
            <v>Prueba Casur</v>
          </cell>
          <cell r="C6">
            <v>20</v>
          </cell>
          <cell r="D6">
            <v>45</v>
          </cell>
          <cell r="E6">
            <v>15</v>
          </cell>
          <cell r="F6">
            <v>25</v>
          </cell>
        </row>
      </sheetData>
      <sheetData sheetId="7"/>
      <sheetData sheetId="8"/>
      <sheetData sheetId="9">
        <row r="19">
          <cell r="C19">
            <v>88850</v>
          </cell>
        </row>
        <row r="20">
          <cell r="C20">
            <v>5500</v>
          </cell>
          <cell r="E20">
            <v>224937.9991612921</v>
          </cell>
        </row>
        <row r="21">
          <cell r="E21">
            <v>29076.666666666668</v>
          </cell>
        </row>
        <row r="22">
          <cell r="C22">
            <v>233697</v>
          </cell>
          <cell r="E22">
            <v>16500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U_Rotativo"/>
      <sheetName val="Home"/>
      <sheetName val="Simulador"/>
      <sheetName val="Param"/>
      <sheetName val="VTU_Ah_Cte"/>
      <sheetName val="VTU_CDT"/>
      <sheetName val="Convenios"/>
      <sheetName val="Libranza"/>
      <sheetName val="Calculo_Cuota"/>
      <sheetName val="Hoja1"/>
      <sheetName val="Normalizacion"/>
      <sheetName val="Param_Libranza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Líneas Negocio</v>
          </cell>
        </row>
      </sheetData>
      <sheetData sheetId="4" refreshError="1"/>
      <sheetData sheetId="5" refreshError="1"/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A3" t="str">
            <v xml:space="preserve">Cód </v>
          </cell>
          <cell r="B3" t="str">
            <v>Nombre</v>
          </cell>
          <cell r="C3" t="str">
            <v>Días Gracia</v>
          </cell>
          <cell r="D3" t="str">
            <v>Días adicionales compra cartera</v>
          </cell>
          <cell r="E3" t="str">
            <v>Día corte</v>
          </cell>
          <cell r="F3" t="str">
            <v>Día Reporte</v>
          </cell>
        </row>
        <row r="4">
          <cell r="A4">
            <v>123</v>
          </cell>
          <cell r="B4" t="str">
            <v>Prueba Policia Nacional</v>
          </cell>
          <cell r="C4">
            <v>30</v>
          </cell>
          <cell r="D4">
            <v>60</v>
          </cell>
          <cell r="E4">
            <v>30</v>
          </cell>
          <cell r="F4">
            <v>5</v>
          </cell>
        </row>
        <row r="5">
          <cell r="A5">
            <v>456</v>
          </cell>
          <cell r="B5" t="str">
            <v>Prueba Ejercito</v>
          </cell>
          <cell r="C5">
            <v>30</v>
          </cell>
          <cell r="D5">
            <v>40</v>
          </cell>
          <cell r="E5">
            <v>5</v>
          </cell>
          <cell r="F5">
            <v>27</v>
          </cell>
        </row>
        <row r="6">
          <cell r="A6">
            <v>879</v>
          </cell>
          <cell r="B6" t="str">
            <v>Prueba Casur</v>
          </cell>
          <cell r="C6">
            <v>20</v>
          </cell>
          <cell r="D6">
            <v>45</v>
          </cell>
          <cell r="E6">
            <v>15</v>
          </cell>
          <cell r="F6">
            <v>25</v>
          </cell>
        </row>
      </sheetData>
      <sheetData sheetId="7" refreshError="1"/>
      <sheetData sheetId="8">
        <row r="19">
          <cell r="C19">
            <v>33550</v>
          </cell>
        </row>
        <row r="20">
          <cell r="C20">
            <v>13387</v>
          </cell>
          <cell r="E20">
            <v>221210.00522905553</v>
          </cell>
        </row>
        <row r="21">
          <cell r="E21">
            <v>28600</v>
          </cell>
        </row>
        <row r="22">
          <cell r="E22">
            <v>26774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7CDA-BF33-4CA9-A470-A50AA12BCCF0}">
  <sheetPr codeName="Hoja1"/>
  <dimension ref="A1:J19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baseColWidth="10" defaultColWidth="0" defaultRowHeight="15" zeroHeight="1" x14ac:dyDescent="0.25"/>
  <cols>
    <col min="1" max="2" width="1.5703125" customWidth="1"/>
    <col min="3" max="3" width="21.7109375" style="1" customWidth="1"/>
    <col min="4" max="4" width="23.28515625" style="1" customWidth="1"/>
    <col min="5" max="5" width="14.85546875" customWidth="1"/>
    <col min="6" max="6" width="30.140625" customWidth="1"/>
    <col min="7" max="7" width="26" customWidth="1"/>
    <col min="8" max="8" width="6" customWidth="1"/>
    <col min="9" max="10" width="0" hidden="1" customWidth="1"/>
    <col min="11" max="16384" width="11.42578125" hidden="1"/>
  </cols>
  <sheetData>
    <row r="1" spans="3:7" ht="7.5" customHeight="1" x14ac:dyDescent="0.25"/>
    <row r="2" spans="3:7" ht="18.75" customHeight="1" x14ac:dyDescent="0.25">
      <c r="C2" s="49" t="s">
        <v>25</v>
      </c>
      <c r="D2" s="49"/>
      <c r="E2" s="49"/>
      <c r="F2" s="49"/>
      <c r="G2" s="49"/>
    </row>
    <row r="3" spans="3:7" ht="9.75" customHeight="1" thickBot="1" x14ac:dyDescent="0.3">
      <c r="C3" s="15"/>
      <c r="D3" s="15"/>
      <c r="E3" s="15"/>
      <c r="F3" s="15"/>
      <c r="G3" s="15"/>
    </row>
    <row r="4" spans="3:7" ht="20.25" thickTop="1" thickBot="1" x14ac:dyDescent="0.3">
      <c r="C4" s="50" t="s">
        <v>5</v>
      </c>
      <c r="D4" s="51"/>
      <c r="E4" s="6"/>
      <c r="F4" s="50" t="s">
        <v>4</v>
      </c>
      <c r="G4" s="51"/>
    </row>
    <row r="5" spans="3:7" ht="29.25" customHeight="1" thickTop="1" thickBot="1" x14ac:dyDescent="0.3">
      <c r="C5" s="9" t="s">
        <v>0</v>
      </c>
      <c r="D5" s="14" t="s">
        <v>22</v>
      </c>
      <c r="F5" s="9" t="s">
        <v>27</v>
      </c>
      <c r="G5" s="5">
        <f>+$D$7</f>
        <v>0</v>
      </c>
    </row>
    <row r="6" spans="3:7" ht="29.25" customHeight="1" thickTop="1" thickBot="1" x14ac:dyDescent="0.3">
      <c r="C6" s="9" t="s">
        <v>26</v>
      </c>
      <c r="D6" s="45"/>
      <c r="F6" s="9" t="s">
        <v>32</v>
      </c>
      <c r="G6" s="5">
        <f>SUM(VTU_CDT!$E$13:$E$25)</f>
        <v>0</v>
      </c>
    </row>
    <row r="7" spans="3:7" ht="34.5" customHeight="1" thickTop="1" thickBot="1" x14ac:dyDescent="0.3">
      <c r="C7" s="9" t="s">
        <v>28</v>
      </c>
      <c r="D7" s="11"/>
      <c r="E7" s="8"/>
      <c r="F7" s="9" t="s">
        <v>35</v>
      </c>
      <c r="G7" s="5">
        <f>SUM(VTU_CDT!G14:G26)</f>
        <v>0</v>
      </c>
    </row>
    <row r="8" spans="3:7" ht="36.75" customHeight="1" thickTop="1" thickBot="1" x14ac:dyDescent="0.3">
      <c r="C8" s="44" t="s">
        <v>29</v>
      </c>
      <c r="D8" s="46"/>
      <c r="F8" s="9" t="s">
        <v>8</v>
      </c>
      <c r="G8" s="5">
        <f>+G6-G7</f>
        <v>0</v>
      </c>
    </row>
    <row r="9" spans="3:7" ht="26.25" customHeight="1" thickTop="1" thickBot="1" x14ac:dyDescent="0.3">
      <c r="C9" s="9" t="s">
        <v>30</v>
      </c>
      <c r="D9" s="3"/>
      <c r="F9" s="9" t="s">
        <v>6</v>
      </c>
      <c r="G9" s="7">
        <f>IFERROR(VTU_CDT!$H$5,0)</f>
        <v>0</v>
      </c>
    </row>
    <row r="10" spans="3:7" ht="26.25" customHeight="1" thickTop="1" x14ac:dyDescent="0.25">
      <c r="C10" s="4" t="s">
        <v>7</v>
      </c>
      <c r="D10" s="2"/>
    </row>
    <row r="11" spans="3:7" x14ac:dyDescent="0.25">
      <c r="C11" s="12" t="s">
        <v>38</v>
      </c>
      <c r="D11" s="2"/>
    </row>
    <row r="12" spans="3:7" ht="25.5" customHeight="1" x14ac:dyDescent="0.25">
      <c r="C12" s="48" t="s">
        <v>39</v>
      </c>
      <c r="D12" s="48"/>
      <c r="E12" s="48"/>
      <c r="F12" s="48"/>
      <c r="G12" s="48"/>
    </row>
    <row r="13" spans="3:7" ht="24" customHeight="1" x14ac:dyDescent="0.25">
      <c r="C13" s="48" t="s">
        <v>31</v>
      </c>
      <c r="D13" s="48"/>
      <c r="E13" s="48"/>
      <c r="F13" s="48"/>
      <c r="G13" s="48"/>
    </row>
    <row r="14" spans="3:7" x14ac:dyDescent="0.25">
      <c r="C14" s="48" t="s">
        <v>36</v>
      </c>
      <c r="D14" s="48"/>
      <c r="E14" s="48"/>
      <c r="F14" s="48"/>
      <c r="G14" s="48"/>
    </row>
    <row r="15" spans="3:7" x14ac:dyDescent="0.25">
      <c r="C15" s="48" t="s">
        <v>37</v>
      </c>
      <c r="D15" s="48"/>
      <c r="E15" s="48"/>
      <c r="F15" s="48"/>
      <c r="G15" s="48"/>
    </row>
    <row r="16" spans="3:7" x14ac:dyDescent="0.25">
      <c r="C16" s="48" t="s">
        <v>33</v>
      </c>
      <c r="D16" s="48"/>
      <c r="E16" s="48"/>
      <c r="F16" s="48"/>
      <c r="G16" s="48"/>
    </row>
    <row r="17" ht="6" customHeight="1" x14ac:dyDescent="0.25"/>
    <row r="18" ht="23.25" hidden="1" customHeight="1" x14ac:dyDescent="0.25"/>
    <row r="19" ht="23.25" hidden="1" customHeight="1" x14ac:dyDescent="0.25"/>
  </sheetData>
  <sheetProtection algorithmName="SHA-512" hashValue="ykDJNRs9/YJD9RXSDDF+WBMzv87bTQqgRBCj4UaJxxv58yq69QKVYYAQLQnrqi5ldanvmR/bx0TRwgSaIoaKTw==" saltValue="lcTQKOckzxks1Wtygvt4KQ==" spinCount="100000" sheet="1" objects="1" scenarios="1"/>
  <mergeCells count="8">
    <mergeCell ref="C16:G16"/>
    <mergeCell ref="C14:G14"/>
    <mergeCell ref="C15:G15"/>
    <mergeCell ref="C2:G2"/>
    <mergeCell ref="C4:D4"/>
    <mergeCell ref="F4:G4"/>
    <mergeCell ref="C13:G13"/>
    <mergeCell ref="C12:G12"/>
  </mergeCells>
  <conditionalFormatting sqref="E7 D8">
    <cfRule type="expression" dxfId="13" priority="4">
      <formula>$E$7&lt;&gt;""</formula>
    </cfRule>
  </conditionalFormatting>
  <dataValidations count="5">
    <dataValidation type="list" allowBlank="1" showInputMessage="1" showErrorMessage="1" sqref="E5" xr:uid="{66179D18-1837-4F17-BBFD-F8C43A1C3B48}">
      <formula1>"Privada,Oficial"</formula1>
    </dataValidation>
    <dataValidation type="list" allowBlank="1" showInputMessage="1" showErrorMessage="1" errorTitle="Error en el plazo" error="Plazo supera el establecido para el producto" sqref="D8" xr:uid="{7981BD69-BC3C-4C69-8CF3-3AFF8B8A76B9}">
      <formula1>"Mensual,Al vencimiento"</formula1>
    </dataValidation>
    <dataValidation allowBlank="1" showInputMessage="1" showErrorMessage="1" errorTitle="Error en el plazo" error="Plazo supera el establecido para el producto" sqref="E7" xr:uid="{702ADCEA-4402-42F8-A97A-C71C534099AF}"/>
    <dataValidation allowBlank="1" showErrorMessage="1" promptTitle="Tasa M.V" prompt="Incluya la tasa de colocación Mes Vencido" sqref="D9" xr:uid="{74E50F70-C977-4E22-BCC6-583FFE8B4459}"/>
    <dataValidation type="list" allowBlank="1" showInputMessage="1" showErrorMessage="1" sqref="D6" xr:uid="{8E99A386-4718-4D55-B40F-294AB2414F7E}">
      <formula1>"60,90,180,360"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1053-CE92-43D2-BAD7-D768C75BA7CE}">
  <sheetPr codeName="Hoja12"/>
  <dimension ref="A1:K56"/>
  <sheetViews>
    <sheetView showGridLines="0" zoomScaleNormal="100" workbookViewId="0">
      <pane xSplit="2" ySplit="12" topLeftCell="C20" activePane="bottomRight" state="frozen"/>
      <selection activeCell="C38" sqref="C38"/>
      <selection pane="topRight" activeCell="C38" sqref="C38"/>
      <selection pane="bottomLeft" activeCell="C38" sqref="C38"/>
      <selection pane="bottomRight" sqref="A1:I1048576"/>
    </sheetView>
  </sheetViews>
  <sheetFormatPr baseColWidth="10" defaultColWidth="0" defaultRowHeight="0" customHeight="1" zeroHeight="1" outlineLevelCol="7" x14ac:dyDescent="0.25"/>
  <cols>
    <col min="1" max="1" width="4" style="6" bestFit="1" customWidth="1"/>
    <col min="2" max="3" width="18.42578125" style="6" customWidth="1"/>
    <col min="4" max="4" width="18.28515625" style="6" bestFit="1" customWidth="1"/>
    <col min="5" max="5" width="13" style="6" bestFit="1" customWidth="1"/>
    <col min="6" max="7" width="14.7109375" style="6" customWidth="1"/>
    <col min="8" max="8" width="19" style="6" bestFit="1" customWidth="1"/>
    <col min="9" max="9" width="6" style="6" customWidth="1"/>
    <col min="10" max="10" width="0" style="6" hidden="1" customWidth="1" outlineLevel="7"/>
    <col min="11" max="11" width="0" style="6" hidden="1" customWidth="1"/>
    <col min="12" max="16384" width="11.42578125" style="6" hidden="1"/>
  </cols>
  <sheetData>
    <row r="1" spans="1:11" ht="15" x14ac:dyDescent="0.25">
      <c r="B1" s="16"/>
      <c r="C1" s="16"/>
      <c r="D1" s="16"/>
      <c r="E1" s="16"/>
      <c r="F1" s="16"/>
      <c r="G1" s="16"/>
    </row>
    <row r="2" spans="1:11" ht="15" x14ac:dyDescent="0.25">
      <c r="B2" s="16"/>
      <c r="C2" s="16"/>
      <c r="D2" s="16"/>
      <c r="E2" s="16"/>
      <c r="F2" s="16"/>
      <c r="G2" s="16"/>
    </row>
    <row r="3" spans="1:11" ht="15" x14ac:dyDescent="0.25">
      <c r="B3" s="17" t="s">
        <v>24</v>
      </c>
      <c r="C3" s="16"/>
      <c r="D3" s="16"/>
      <c r="E3" s="16"/>
      <c r="F3" s="16"/>
      <c r="G3" s="16"/>
    </row>
    <row r="4" spans="1:11" ht="15.75" x14ac:dyDescent="0.25">
      <c r="B4" s="52" t="s">
        <v>23</v>
      </c>
      <c r="C4" s="52"/>
      <c r="D4" s="52"/>
      <c r="E4" s="52"/>
      <c r="F4" s="52"/>
      <c r="G4" s="52"/>
      <c r="H4" s="52"/>
    </row>
    <row r="5" spans="1:11" ht="15" x14ac:dyDescent="0.25">
      <c r="B5" s="18" t="s">
        <v>0</v>
      </c>
      <c r="C5" s="53" t="s">
        <v>22</v>
      </c>
      <c r="D5" s="53"/>
      <c r="E5" s="53"/>
      <c r="F5" s="19" t="s">
        <v>12</v>
      </c>
      <c r="G5" s="19"/>
      <c r="H5" s="20" t="e">
        <f>((1+$H$12)^12)-1</f>
        <v>#NUM!</v>
      </c>
    </row>
    <row r="6" spans="1:11" ht="15" x14ac:dyDescent="0.25">
      <c r="B6" s="21" t="s">
        <v>13</v>
      </c>
      <c r="C6" s="22">
        <f>+Simulador!$D$7</f>
        <v>0</v>
      </c>
      <c r="D6" s="25" t="s">
        <v>14</v>
      </c>
      <c r="E6" s="34">
        <f ca="1">TODAY()</f>
        <v>44582</v>
      </c>
      <c r="F6" s="19" t="s">
        <v>2</v>
      </c>
      <c r="G6" s="19"/>
      <c r="H6" s="35">
        <f>SUM(H13:H25)</f>
        <v>0</v>
      </c>
    </row>
    <row r="7" spans="1:11" ht="15" x14ac:dyDescent="0.25">
      <c r="B7" s="24" t="s">
        <v>21</v>
      </c>
      <c r="C7" s="36">
        <f>+Simulador!$D$6</f>
        <v>0</v>
      </c>
      <c r="D7" s="25" t="s">
        <v>1</v>
      </c>
      <c r="E7" s="37">
        <f>+Simulador!$D$9</f>
        <v>0</v>
      </c>
      <c r="F7" s="23"/>
      <c r="G7" s="23"/>
    </row>
    <row r="8" spans="1:11" ht="25.5" x14ac:dyDescent="0.25">
      <c r="B8" s="38" t="s">
        <v>20</v>
      </c>
      <c r="C8" s="39">
        <f>+Simulador!$D$8</f>
        <v>0</v>
      </c>
      <c r="D8" s="25" t="s">
        <v>3</v>
      </c>
      <c r="E8" s="40">
        <f>((1+E7)^(1/12))-1</f>
        <v>0</v>
      </c>
      <c r="F8" s="23"/>
      <c r="G8" s="23"/>
    </row>
    <row r="9" spans="1:11" ht="15" x14ac:dyDescent="0.25">
      <c r="B9" s="38" t="s">
        <v>35</v>
      </c>
      <c r="C9" s="47">
        <v>0.04</v>
      </c>
      <c r="D9" s="25" t="s">
        <v>19</v>
      </c>
      <c r="E9" s="41">
        <f>((1+$E$7)^($C$7/360))-1</f>
        <v>0</v>
      </c>
      <c r="F9" s="23"/>
      <c r="G9" s="23"/>
    </row>
    <row r="10" spans="1:11" ht="15" x14ac:dyDescent="0.25">
      <c r="B10" s="26" t="s">
        <v>15</v>
      </c>
      <c r="H10" s="27"/>
    </row>
    <row r="11" spans="1:11" ht="15" x14ac:dyDescent="0.25">
      <c r="B11" s="28" t="s">
        <v>16</v>
      </c>
      <c r="C11" s="28" t="s">
        <v>11</v>
      </c>
      <c r="D11" s="28" t="s">
        <v>17</v>
      </c>
      <c r="E11" s="28" t="s">
        <v>10</v>
      </c>
      <c r="F11" s="28" t="s">
        <v>18</v>
      </c>
      <c r="G11" s="28" t="s">
        <v>34</v>
      </c>
      <c r="H11" s="10" t="s">
        <v>9</v>
      </c>
    </row>
    <row r="12" spans="1:11" ht="15" x14ac:dyDescent="0.25">
      <c r="B12" s="28"/>
      <c r="C12" s="28"/>
      <c r="D12" s="28"/>
      <c r="E12" s="28"/>
      <c r="F12" s="28"/>
      <c r="G12" s="19"/>
      <c r="H12" s="13" t="e">
        <f>IRR(H13:H25)</f>
        <v>#NUM!</v>
      </c>
      <c r="I12" s="42"/>
      <c r="J12" s="30"/>
      <c r="K12" s="30"/>
    </row>
    <row r="13" spans="1:11" ht="15" x14ac:dyDescent="0.25">
      <c r="B13" s="6">
        <v>0</v>
      </c>
      <c r="C13" s="31">
        <f ca="1">+E6</f>
        <v>44582</v>
      </c>
      <c r="D13" s="32">
        <f>+$C$6</f>
        <v>0</v>
      </c>
      <c r="E13" s="33"/>
      <c r="F13" s="33"/>
      <c r="G13" s="33"/>
      <c r="H13" s="32">
        <f>-D13</f>
        <v>0</v>
      </c>
    </row>
    <row r="14" spans="1:11" ht="15" x14ac:dyDescent="0.25">
      <c r="A14" s="43">
        <v>30</v>
      </c>
      <c r="B14" s="6">
        <f t="shared" ref="B14:B25" si="0">IF($A14=0,"",B13+1)</f>
        <v>1</v>
      </c>
      <c r="C14" s="31">
        <f t="shared" ref="C14:C25" ca="1" si="1">IF($A14=0,"",EDATE(C13,1))</f>
        <v>44613</v>
      </c>
      <c r="D14" s="32">
        <f t="shared" ref="D14:D25" si="2">IF($A14=0,0,D13-F14)</f>
        <v>0</v>
      </c>
      <c r="E14" s="33">
        <f t="shared" ref="E14:E25" si="3">IF($C$8="Mensual",D13*$E$8,IF($A14=$C$7,$C$6*$E$9,0))</f>
        <v>0</v>
      </c>
      <c r="F14" s="33">
        <f t="shared" ref="F14:F25" si="4">IF($A14=0,0,IF($A14=$C$7,$C$6,0))</f>
        <v>0</v>
      </c>
      <c r="G14" s="33">
        <f>E14*$C$9</f>
        <v>0</v>
      </c>
      <c r="H14" s="33">
        <f>+E14+F14-G14</f>
        <v>0</v>
      </c>
      <c r="J14" s="29"/>
    </row>
    <row r="15" spans="1:11" ht="15" x14ac:dyDescent="0.25">
      <c r="A15" s="43">
        <f>IF(A14+30&gt;$C$7,0,A14+30)</f>
        <v>0</v>
      </c>
      <c r="B15" s="6" t="str">
        <f t="shared" si="0"/>
        <v/>
      </c>
      <c r="C15" s="31" t="str">
        <f t="shared" si="1"/>
        <v/>
      </c>
      <c r="D15" s="32">
        <f t="shared" si="2"/>
        <v>0</v>
      </c>
      <c r="E15" s="33">
        <f t="shared" si="3"/>
        <v>0</v>
      </c>
      <c r="F15" s="33">
        <f t="shared" si="4"/>
        <v>0</v>
      </c>
      <c r="G15" s="33">
        <f t="shared" ref="G15:G25" si="5">E15*$C$9</f>
        <v>0</v>
      </c>
      <c r="H15" s="33">
        <f t="shared" ref="H15:H25" si="6">+E15+F15-G15</f>
        <v>0</v>
      </c>
      <c r="J15" s="29"/>
    </row>
    <row r="16" spans="1:11" ht="15" x14ac:dyDescent="0.25">
      <c r="A16" s="43">
        <f t="shared" ref="A16:A25" si="7">IF(A15=0,0,IF(A15+30&gt;$C$7,0,A15+30))</f>
        <v>0</v>
      </c>
      <c r="B16" s="6" t="str">
        <f t="shared" si="0"/>
        <v/>
      </c>
      <c r="C16" s="31" t="str">
        <f t="shared" si="1"/>
        <v/>
      </c>
      <c r="D16" s="32">
        <f t="shared" si="2"/>
        <v>0</v>
      </c>
      <c r="E16" s="33">
        <f t="shared" si="3"/>
        <v>0</v>
      </c>
      <c r="F16" s="33">
        <f t="shared" si="4"/>
        <v>0</v>
      </c>
      <c r="G16" s="33">
        <f t="shared" si="5"/>
        <v>0</v>
      </c>
      <c r="H16" s="33">
        <f t="shared" si="6"/>
        <v>0</v>
      </c>
    </row>
    <row r="17" spans="1:8" ht="15" x14ac:dyDescent="0.25">
      <c r="A17" s="43">
        <f t="shared" si="7"/>
        <v>0</v>
      </c>
      <c r="B17" s="6" t="str">
        <f t="shared" si="0"/>
        <v/>
      </c>
      <c r="C17" s="31" t="str">
        <f t="shared" si="1"/>
        <v/>
      </c>
      <c r="D17" s="32">
        <f t="shared" si="2"/>
        <v>0</v>
      </c>
      <c r="E17" s="33">
        <f t="shared" si="3"/>
        <v>0</v>
      </c>
      <c r="F17" s="33">
        <f t="shared" si="4"/>
        <v>0</v>
      </c>
      <c r="G17" s="33">
        <f t="shared" si="5"/>
        <v>0</v>
      </c>
      <c r="H17" s="33">
        <f t="shared" si="6"/>
        <v>0</v>
      </c>
    </row>
    <row r="18" spans="1:8" ht="15" x14ac:dyDescent="0.25">
      <c r="A18" s="43">
        <f t="shared" si="7"/>
        <v>0</v>
      </c>
      <c r="B18" s="6" t="str">
        <f t="shared" si="0"/>
        <v/>
      </c>
      <c r="C18" s="31" t="str">
        <f t="shared" si="1"/>
        <v/>
      </c>
      <c r="D18" s="32">
        <f t="shared" si="2"/>
        <v>0</v>
      </c>
      <c r="E18" s="33">
        <f t="shared" si="3"/>
        <v>0</v>
      </c>
      <c r="F18" s="33">
        <f t="shared" si="4"/>
        <v>0</v>
      </c>
      <c r="G18" s="33">
        <f t="shared" si="5"/>
        <v>0</v>
      </c>
      <c r="H18" s="33">
        <f t="shared" si="6"/>
        <v>0</v>
      </c>
    </row>
    <row r="19" spans="1:8" ht="15" x14ac:dyDescent="0.25">
      <c r="A19" s="43">
        <f t="shared" si="7"/>
        <v>0</v>
      </c>
      <c r="B19" s="6" t="str">
        <f t="shared" si="0"/>
        <v/>
      </c>
      <c r="C19" s="31" t="str">
        <f t="shared" si="1"/>
        <v/>
      </c>
      <c r="D19" s="32">
        <f t="shared" si="2"/>
        <v>0</v>
      </c>
      <c r="E19" s="33">
        <f t="shared" si="3"/>
        <v>0</v>
      </c>
      <c r="F19" s="33">
        <f t="shared" si="4"/>
        <v>0</v>
      </c>
      <c r="G19" s="33">
        <f t="shared" si="5"/>
        <v>0</v>
      </c>
      <c r="H19" s="33">
        <f t="shared" si="6"/>
        <v>0</v>
      </c>
    </row>
    <row r="20" spans="1:8" ht="15" x14ac:dyDescent="0.25">
      <c r="A20" s="43">
        <f t="shared" si="7"/>
        <v>0</v>
      </c>
      <c r="B20" s="6" t="str">
        <f t="shared" si="0"/>
        <v/>
      </c>
      <c r="C20" s="31" t="str">
        <f t="shared" si="1"/>
        <v/>
      </c>
      <c r="D20" s="32">
        <f t="shared" si="2"/>
        <v>0</v>
      </c>
      <c r="E20" s="33">
        <f t="shared" si="3"/>
        <v>0</v>
      </c>
      <c r="F20" s="33">
        <f t="shared" si="4"/>
        <v>0</v>
      </c>
      <c r="G20" s="33">
        <f t="shared" si="5"/>
        <v>0</v>
      </c>
      <c r="H20" s="33">
        <f t="shared" si="6"/>
        <v>0</v>
      </c>
    </row>
    <row r="21" spans="1:8" ht="15" x14ac:dyDescent="0.25">
      <c r="A21" s="43">
        <f t="shared" si="7"/>
        <v>0</v>
      </c>
      <c r="B21" s="6" t="str">
        <f t="shared" si="0"/>
        <v/>
      </c>
      <c r="C21" s="31" t="str">
        <f t="shared" si="1"/>
        <v/>
      </c>
      <c r="D21" s="32">
        <f t="shared" si="2"/>
        <v>0</v>
      </c>
      <c r="E21" s="33">
        <f t="shared" si="3"/>
        <v>0</v>
      </c>
      <c r="F21" s="33">
        <f t="shared" si="4"/>
        <v>0</v>
      </c>
      <c r="G21" s="33">
        <f t="shared" si="5"/>
        <v>0</v>
      </c>
      <c r="H21" s="33">
        <f t="shared" si="6"/>
        <v>0</v>
      </c>
    </row>
    <row r="22" spans="1:8" ht="15" x14ac:dyDescent="0.25">
      <c r="A22" s="43">
        <f t="shared" si="7"/>
        <v>0</v>
      </c>
      <c r="B22" s="6" t="str">
        <f t="shared" si="0"/>
        <v/>
      </c>
      <c r="C22" s="31" t="str">
        <f t="shared" si="1"/>
        <v/>
      </c>
      <c r="D22" s="32">
        <f t="shared" si="2"/>
        <v>0</v>
      </c>
      <c r="E22" s="33">
        <f t="shared" si="3"/>
        <v>0</v>
      </c>
      <c r="F22" s="33">
        <f t="shared" si="4"/>
        <v>0</v>
      </c>
      <c r="G22" s="33">
        <f t="shared" si="5"/>
        <v>0</v>
      </c>
      <c r="H22" s="33">
        <f t="shared" si="6"/>
        <v>0</v>
      </c>
    </row>
    <row r="23" spans="1:8" ht="15" x14ac:dyDescent="0.25">
      <c r="A23" s="43">
        <f t="shared" si="7"/>
        <v>0</v>
      </c>
      <c r="B23" s="6" t="str">
        <f t="shared" si="0"/>
        <v/>
      </c>
      <c r="C23" s="31" t="str">
        <f t="shared" si="1"/>
        <v/>
      </c>
      <c r="D23" s="32">
        <f t="shared" si="2"/>
        <v>0</v>
      </c>
      <c r="E23" s="33">
        <f t="shared" si="3"/>
        <v>0</v>
      </c>
      <c r="F23" s="33">
        <f t="shared" si="4"/>
        <v>0</v>
      </c>
      <c r="G23" s="33">
        <f t="shared" si="5"/>
        <v>0</v>
      </c>
      <c r="H23" s="33">
        <f t="shared" si="6"/>
        <v>0</v>
      </c>
    </row>
    <row r="24" spans="1:8" ht="15" x14ac:dyDescent="0.25">
      <c r="A24" s="43">
        <f t="shared" si="7"/>
        <v>0</v>
      </c>
      <c r="B24" s="6" t="str">
        <f t="shared" si="0"/>
        <v/>
      </c>
      <c r="C24" s="31" t="str">
        <f t="shared" si="1"/>
        <v/>
      </c>
      <c r="D24" s="32">
        <f t="shared" si="2"/>
        <v>0</v>
      </c>
      <c r="E24" s="33">
        <f t="shared" si="3"/>
        <v>0</v>
      </c>
      <c r="F24" s="33">
        <f t="shared" si="4"/>
        <v>0</v>
      </c>
      <c r="G24" s="33">
        <f t="shared" si="5"/>
        <v>0</v>
      </c>
      <c r="H24" s="33">
        <f t="shared" si="6"/>
        <v>0</v>
      </c>
    </row>
    <row r="25" spans="1:8" ht="15" x14ac:dyDescent="0.25">
      <c r="A25" s="43">
        <f t="shared" si="7"/>
        <v>0</v>
      </c>
      <c r="B25" s="6" t="str">
        <f t="shared" si="0"/>
        <v/>
      </c>
      <c r="C25" s="31" t="str">
        <f t="shared" si="1"/>
        <v/>
      </c>
      <c r="D25" s="32">
        <f t="shared" si="2"/>
        <v>0</v>
      </c>
      <c r="E25" s="33">
        <f t="shared" si="3"/>
        <v>0</v>
      </c>
      <c r="F25" s="33">
        <f t="shared" si="4"/>
        <v>0</v>
      </c>
      <c r="G25" s="33">
        <f t="shared" si="5"/>
        <v>0</v>
      </c>
      <c r="H25" s="33">
        <f t="shared" si="6"/>
        <v>0</v>
      </c>
    </row>
    <row r="26" spans="1:8" ht="15" x14ac:dyDescent="0.25"/>
    <row r="27" spans="1:8" ht="15" hidden="1" x14ac:dyDescent="0.25"/>
    <row r="28" spans="1:8" ht="15" hidden="1" x14ac:dyDescent="0.25"/>
    <row r="29" spans="1:8" ht="15" hidden="1" x14ac:dyDescent="0.25"/>
    <row r="30" spans="1:8" ht="15" hidden="1" x14ac:dyDescent="0.25"/>
    <row r="31" spans="1:8" ht="15" hidden="1" x14ac:dyDescent="0.25"/>
    <row r="32" spans="1:8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customHeight="1" x14ac:dyDescent="0.25"/>
  </sheetData>
  <sheetProtection algorithmName="SHA-512" hashValue="tXAlcTSB2gO5APqj0wSKG6X50Q3GXOI65fxe8mjAuLEOhExt2q9SO6qLfhsgPm5NSBNQcB/9XezyQQE6/3RGdw==" saltValue="qMTnY7AMHHritRK8tGnZcg==" spinCount="100000" sheet="1" selectLockedCells="1"/>
  <mergeCells count="2">
    <mergeCell ref="B4:H4"/>
    <mergeCell ref="C5:E5"/>
  </mergeCells>
  <conditionalFormatting sqref="A17:H17">
    <cfRule type="expression" dxfId="12" priority="13">
      <formula>$A$17=0</formula>
    </cfRule>
  </conditionalFormatting>
  <conditionalFormatting sqref="A18:H18">
    <cfRule type="expression" dxfId="11" priority="12">
      <formula>$A$18=0</formula>
    </cfRule>
  </conditionalFormatting>
  <conditionalFormatting sqref="A19:H19 H19:H25">
    <cfRule type="expression" dxfId="10" priority="11">
      <formula>$A$19=0</formula>
    </cfRule>
  </conditionalFormatting>
  <conditionalFormatting sqref="A20:H20">
    <cfRule type="expression" dxfId="9" priority="10">
      <formula>$A$20=0</formula>
    </cfRule>
  </conditionalFormatting>
  <conditionalFormatting sqref="A21:H21">
    <cfRule type="expression" dxfId="8" priority="9">
      <formula>$A$21=0</formula>
    </cfRule>
  </conditionalFormatting>
  <conditionalFormatting sqref="A22:H22">
    <cfRule type="expression" dxfId="7" priority="8">
      <formula>$A$22=0</formula>
    </cfRule>
  </conditionalFormatting>
  <conditionalFormatting sqref="A23:H23">
    <cfRule type="expression" dxfId="6" priority="7">
      <formula>$A$23=0</formula>
    </cfRule>
  </conditionalFormatting>
  <conditionalFormatting sqref="A24:H24">
    <cfRule type="expression" dxfId="5" priority="6">
      <formula>$A$24=0</formula>
    </cfRule>
  </conditionalFormatting>
  <conditionalFormatting sqref="A25:H25">
    <cfRule type="expression" dxfId="4" priority="5">
      <formula>$A$25=0</formula>
    </cfRule>
  </conditionalFormatting>
  <conditionalFormatting sqref="A16:H16">
    <cfRule type="expression" dxfId="3" priority="4">
      <formula>$A$16=0</formula>
    </cfRule>
  </conditionalFormatting>
  <conditionalFormatting sqref="A15:H15">
    <cfRule type="expression" dxfId="2" priority="3">
      <formula>$A$15=0</formula>
    </cfRule>
  </conditionalFormatting>
  <conditionalFormatting sqref="A14:H14 G14:H25">
    <cfRule type="expression" dxfId="1" priority="2">
      <formula>$A$14=0</formula>
    </cfRule>
  </conditionalFormatting>
  <conditionalFormatting sqref="D9:E9">
    <cfRule type="expression" dxfId="0" priority="1">
      <formula>$C$8="Mensual"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Home" altText="Plan de Pagos">
                <anchor moveWithCells="1" sizeWithCells="1">
                  <from>
                    <xdr:col>5</xdr:col>
                    <xdr:colOff>628650</xdr:colOff>
                    <xdr:row>7</xdr:row>
                    <xdr:rowOff>19050</xdr:rowOff>
                  </from>
                  <to>
                    <xdr:col>7</xdr:col>
                    <xdr:colOff>447675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Simulador</vt:lpstr>
      <vt:lpstr>VTU_CDT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Torres Gonzalez</dc:creator>
  <cp:lastModifiedBy>Fredy Alexander Tarazona Manrique</cp:lastModifiedBy>
  <dcterms:created xsi:type="dcterms:W3CDTF">2019-10-30T14:58:35Z</dcterms:created>
  <dcterms:modified xsi:type="dcterms:W3CDTF">2022-01-21T14:05:36Z</dcterms:modified>
</cp:coreProperties>
</file>